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workbookProtection workbookPassword="C6FF" lockStructure="1"/>
  <bookViews>
    <workbookView xWindow="480" yWindow="60" windowWidth="12240" windowHeight="9216" activeTab="3"/>
  </bookViews>
  <sheets>
    <sheet name="Nature des végétaux" sheetId="2" r:id="rId1"/>
    <sheet name="Caractéristiques des sols" sheetId="3" r:id="rId2"/>
    <sheet name="ETP et localisation" sheetId="4" r:id="rId3"/>
    <sheet name="Durées arrosage" sheetId="1" r:id="rId4"/>
  </sheets>
  <definedNames>
    <definedName name="_xlnm._FilterDatabase" localSheetId="3" hidden="1">'Durées arrosage'!#REF!</definedName>
    <definedName name="caracteristiques_des_sols">'Caractéristiques des sols'!$A$1:$G$16</definedName>
    <definedName name="Localisation">'ETP et localisation'!$A$1:$G$55</definedName>
    <definedName name="Nature_des_végétaux">'Nature des végétaux'!$A$1:$B$20</definedName>
    <definedName name="pentes">'Caractéristiques des sols'!$C$1:$G$1</definedName>
    <definedName name="Profondeur_racines">'Nature des végétaux'!$B$2:$B$20</definedName>
    <definedName name="sols">'Caractéristiques des sols'!$A$2:$A$16</definedName>
    <definedName name="végétaux">'Nature des végétaux'!$A$2:$A$20</definedName>
    <definedName name="Villes">'ETP et localisation'!$A$3:$A$55</definedName>
    <definedName name="_xlnm.Print_Area" localSheetId="3">'Durées arrosage'!$A$1:$M$36</definedName>
  </definedNames>
  <calcPr calcId="145621"/>
</workbook>
</file>

<file path=xl/calcChain.xml><?xml version="1.0" encoding="utf-8"?>
<calcChain xmlns="http://schemas.openxmlformats.org/spreadsheetml/2006/main">
  <c r="B22" i="3" l="1"/>
  <c r="D22" i="3" s="1"/>
  <c r="B25" i="3" s="1"/>
  <c r="L11" i="1" s="1"/>
  <c r="B23" i="3"/>
  <c r="D23" i="3"/>
  <c r="E20" i="1"/>
  <c r="E22" i="1" s="1"/>
  <c r="C11" i="1"/>
  <c r="C13" i="1"/>
  <c r="L7" i="1"/>
  <c r="J20" i="1"/>
  <c r="J22" i="1" s="1"/>
  <c r="I20" i="1"/>
  <c r="I22" i="1" s="1"/>
  <c r="H20" i="1"/>
  <c r="H22" i="1" s="1"/>
  <c r="G20" i="1"/>
  <c r="G22" i="1" s="1"/>
  <c r="F20" i="1"/>
  <c r="F22" i="1" s="1"/>
  <c r="F30" i="1" l="1"/>
  <c r="I30" i="1"/>
  <c r="G30" i="1"/>
  <c r="E30" i="1"/>
  <c r="J30" i="1"/>
  <c r="H30" i="1"/>
  <c r="L13" i="1"/>
  <c r="I24" i="1" s="1"/>
  <c r="I26" i="1" s="1"/>
  <c r="I28" i="1" s="1"/>
  <c r="I32" i="1" s="1"/>
  <c r="I34" i="1" s="1"/>
  <c r="J24" i="1"/>
  <c r="J26" i="1" s="1"/>
  <c r="J28" i="1" s="1"/>
  <c r="F24" i="1" l="1"/>
  <c r="F26" i="1" s="1"/>
  <c r="F28" i="1" s="1"/>
  <c r="F32" i="1" s="1"/>
  <c r="F34" i="1" s="1"/>
  <c r="H24" i="1"/>
  <c r="H26" i="1" s="1"/>
  <c r="H28" i="1" s="1"/>
  <c r="H32" i="1" s="1"/>
  <c r="H34" i="1" s="1"/>
  <c r="G24" i="1"/>
  <c r="G26" i="1" s="1"/>
  <c r="G28" i="1" s="1"/>
  <c r="G32" i="1" s="1"/>
  <c r="G34" i="1" s="1"/>
  <c r="E24" i="1"/>
  <c r="E26" i="1" s="1"/>
  <c r="E28" i="1" s="1"/>
  <c r="E32" i="1" s="1"/>
  <c r="E34" i="1" s="1"/>
  <c r="J32" i="1"/>
  <c r="J34" i="1" s="1"/>
</calcChain>
</file>

<file path=xl/sharedStrings.xml><?xml version="1.0" encoding="utf-8"?>
<sst xmlns="http://schemas.openxmlformats.org/spreadsheetml/2006/main" count="148" uniqueCount="144">
  <si>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</si>
  <si>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</si>
  <si>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</si>
  <si>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</si>
  <si>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</si>
  <si>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</si>
  <si>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</si>
  <si>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</si>
  <si>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</si>
  <si>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</si>
  <si>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</si>
  <si>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</si>
  <si>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ESTIMATION DES DUREES PREVISIONNELLES D'ARROSAGE</t>
  </si>
  <si>
    <t>Nom de l'Aménagement :</t>
  </si>
  <si>
    <t>Identification du réseau :</t>
  </si>
  <si>
    <t xml:space="preserve">Pente du terrain : (en %) </t>
  </si>
  <si>
    <t>Perméabilté du sol : (en mm / heure)</t>
  </si>
  <si>
    <t>Réserve Utile : (en mm par m de sol)</t>
  </si>
  <si>
    <t>Nature du végétal arrosé :</t>
  </si>
  <si>
    <t>Profondeur racinaire : (en m)</t>
  </si>
  <si>
    <t>Gazon rustique</t>
  </si>
  <si>
    <t>Prairie naturelle</t>
  </si>
  <si>
    <t xml:space="preserve">Plantes annuelles </t>
  </si>
  <si>
    <t>Arbustes de plus de trois ans</t>
  </si>
  <si>
    <t>Arbres de plus de trois ans</t>
  </si>
  <si>
    <t>Réservoir du sol :</t>
  </si>
  <si>
    <t>Types de sols</t>
  </si>
  <si>
    <t>de 0 à 4 %</t>
  </si>
  <si>
    <t>de 5 à 8 %</t>
  </si>
  <si>
    <t>de 8 à 12 %</t>
  </si>
  <si>
    <t>de 12 à 16 %</t>
  </si>
  <si>
    <t>plus de 16 %</t>
  </si>
  <si>
    <t>Sablo-limoneuse</t>
  </si>
  <si>
    <t>Argilo-sableuse</t>
  </si>
  <si>
    <t>Nature de la terre du sol :</t>
  </si>
  <si>
    <t>Nature des végétaux</t>
  </si>
  <si>
    <t>Profondeur racines</t>
  </si>
  <si>
    <t>Réserve Utile</t>
  </si>
  <si>
    <t xml:space="preserve">ligne </t>
  </si>
  <si>
    <t>colonne</t>
  </si>
  <si>
    <t>Perméabilité correspondante</t>
  </si>
  <si>
    <t>Localisation</t>
  </si>
  <si>
    <t>Valeur des ETP mensuelles</t>
  </si>
  <si>
    <t>avril</t>
  </si>
  <si>
    <t>mai</t>
  </si>
  <si>
    <t>juin</t>
  </si>
  <si>
    <t>juillet</t>
  </si>
  <si>
    <t>août</t>
  </si>
  <si>
    <t>septembre</t>
  </si>
  <si>
    <t>Pluviométrie des arroseurs :</t>
  </si>
  <si>
    <t>ETP Journalière :</t>
  </si>
  <si>
    <t>ETP Mensuelle :</t>
  </si>
  <si>
    <t>Efficience de l'arrosage</t>
  </si>
  <si>
    <t>Nombre de cycle d'arrosage</t>
  </si>
  <si>
    <t>Dose réelle à apporter / cycle</t>
  </si>
  <si>
    <t>Dose théorique totale</t>
  </si>
  <si>
    <t>Dose réelle totale</t>
  </si>
  <si>
    <t>Durée d'arrosage / réseau en mn</t>
  </si>
  <si>
    <t>Données mensuelles</t>
  </si>
  <si>
    <t>Zone d'implantation de l'installation</t>
  </si>
  <si>
    <t>Réserve facilement utilisable :</t>
  </si>
  <si>
    <t>Ajaccio</t>
  </si>
  <si>
    <t>Carcassonne</t>
  </si>
  <si>
    <t>Marseille</t>
  </si>
  <si>
    <t>Montpellier</t>
  </si>
  <si>
    <t>Nice</t>
  </si>
  <si>
    <t>Orange</t>
  </si>
  <si>
    <t>Toulon</t>
  </si>
  <si>
    <t>Perpignan</t>
  </si>
  <si>
    <t>Agen</t>
  </si>
  <si>
    <t>Angouléme</t>
  </si>
  <si>
    <t>Biarritz</t>
  </si>
  <si>
    <t>Bordeaux</t>
  </si>
  <si>
    <t>Gourdon</t>
  </si>
  <si>
    <t>La Rochelle</t>
  </si>
  <si>
    <t>Mont de Marsan</t>
  </si>
  <si>
    <t>Toulouse</t>
  </si>
  <si>
    <t>Arbustes : année de plantation</t>
  </si>
  <si>
    <t>Arbres : année plantation</t>
  </si>
  <si>
    <r>
      <t>Arbres : 2</t>
    </r>
    <r>
      <rPr>
        <vertAlign val="superscript"/>
        <sz val="10"/>
        <rFont val="Arial"/>
        <family val="2"/>
      </rPr>
      <t>eme</t>
    </r>
    <r>
      <rPr>
        <sz val="10"/>
        <rFont val="Arial"/>
      </rPr>
      <t xml:space="preserve"> année plantation</t>
    </r>
  </si>
  <si>
    <r>
      <t>Arbres : 3</t>
    </r>
    <r>
      <rPr>
        <vertAlign val="superscript"/>
        <sz val="10"/>
        <rFont val="Arial"/>
        <family val="2"/>
      </rPr>
      <t>eme</t>
    </r>
    <r>
      <rPr>
        <sz val="10"/>
        <rFont val="Arial"/>
      </rPr>
      <t xml:space="preserve"> année plantation</t>
    </r>
  </si>
  <si>
    <r>
      <t>Arbustes : 2</t>
    </r>
    <r>
      <rPr>
        <vertAlign val="superscript"/>
        <sz val="10"/>
        <rFont val="Arial"/>
        <family val="2"/>
      </rPr>
      <t>eme</t>
    </r>
    <r>
      <rPr>
        <sz val="10"/>
        <rFont val="Arial"/>
        <family val="2"/>
      </rPr>
      <t xml:space="preserve"> année plantation</t>
    </r>
  </si>
  <si>
    <r>
      <t>Arbustes : 3</t>
    </r>
    <r>
      <rPr>
        <vertAlign val="superscript"/>
        <sz val="10"/>
        <rFont val="Arial"/>
        <family val="2"/>
      </rPr>
      <t>eme</t>
    </r>
    <r>
      <rPr>
        <sz val="10"/>
        <rFont val="Arial"/>
        <family val="2"/>
      </rPr>
      <t xml:space="preserve"> année plantation</t>
    </r>
  </si>
  <si>
    <t>Gazon prestige</t>
  </si>
  <si>
    <t>Gazon sportif prof rac. 0.20 m</t>
  </si>
  <si>
    <t>Gazon sportif prof rac. 0.15 m</t>
  </si>
  <si>
    <t>Gazon sportif prof rac. 0.10 m</t>
  </si>
  <si>
    <t>Gazon sportif prof rac. 0.07 m</t>
  </si>
  <si>
    <t>Plantes vivaces tapissantes</t>
  </si>
  <si>
    <t>Plantes vivaces moyenne ht</t>
  </si>
  <si>
    <t>Plantes vivaces hautes</t>
  </si>
  <si>
    <t>Sable grossier</t>
  </si>
  <si>
    <t>Sable moyen</t>
  </si>
  <si>
    <t>Sable fin</t>
  </si>
  <si>
    <t>Limono - sableux</t>
  </si>
  <si>
    <t>Sablo - limoneux fin</t>
  </si>
  <si>
    <t>Sablo - limoneux  très fin</t>
  </si>
  <si>
    <t>Argilo - limono - sableux</t>
  </si>
  <si>
    <t>Limono – argilo - sableux</t>
  </si>
  <si>
    <t>Limoneux</t>
  </si>
  <si>
    <t>Sablo - argileux</t>
  </si>
  <si>
    <t>Sablo – limono - argileux</t>
  </si>
  <si>
    <t>Limono - argileux</t>
  </si>
  <si>
    <t>Argileux</t>
  </si>
  <si>
    <t>n° Ligne</t>
  </si>
  <si>
    <t>n° Colonne</t>
  </si>
  <si>
    <t>Clermont Ferrand</t>
  </si>
  <si>
    <t>Grenoble</t>
  </si>
  <si>
    <t>Le Puy</t>
  </si>
  <si>
    <t>Lyon</t>
  </si>
  <si>
    <t>Maçôn</t>
  </si>
  <si>
    <t>Millau</t>
  </si>
  <si>
    <t xml:space="preserve">Bourges </t>
  </si>
  <si>
    <t>Chartres</t>
  </si>
  <si>
    <t>Limoges</t>
  </si>
  <si>
    <t>Nevers</t>
  </si>
  <si>
    <t>Orléans</t>
  </si>
  <si>
    <t>Poitiers</t>
  </si>
  <si>
    <t>Tours</t>
  </si>
  <si>
    <t>Belfort</t>
  </si>
  <si>
    <t>Besançon</t>
  </si>
  <si>
    <t>Dijon</t>
  </si>
  <si>
    <t>Langres</t>
  </si>
  <si>
    <t>Mulhouse</t>
  </si>
  <si>
    <t>Nancy</t>
  </si>
  <si>
    <t>Reims</t>
  </si>
  <si>
    <t>Stransbourg</t>
  </si>
  <si>
    <t>Angers</t>
  </si>
  <si>
    <t>Brest</t>
  </si>
  <si>
    <t>Caen</t>
  </si>
  <si>
    <t>Cherbourg</t>
  </si>
  <si>
    <t>Le Mans</t>
  </si>
  <si>
    <t>Lorient</t>
  </si>
  <si>
    <t>Nantes</t>
  </si>
  <si>
    <t>Rennes</t>
  </si>
  <si>
    <t>Abbeville</t>
  </si>
  <si>
    <t>Alençon</t>
  </si>
  <si>
    <t>Auxerre</t>
  </si>
  <si>
    <t>Beauvais</t>
  </si>
  <si>
    <t>Lille</t>
  </si>
  <si>
    <t>Romilly</t>
  </si>
  <si>
    <t>Rouen</t>
  </si>
  <si>
    <t>Saint Quentin</t>
  </si>
  <si>
    <t>Nombre de jours entre 2 Arrosages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</si>
</sst>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9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0" fillId="0" borderId="1" xfId="0" applyNumberFormat="1" applyBorder="1"/>
    <xf numFmtId="0" fontId="3" fillId="2" borderId="1" xfId="0" applyFont="1" applyFill="1" applyBorder="1" applyAlignment="1">
      <alignment horizontal="center"/>
    </xf>
    <xf numFmtId="4" fontId="0" fillId="0" borderId="1" xfId="0" applyNumberFormat="1" applyBorder="1"/>
    <xf numFmtId="0" fontId="0" fillId="0" borderId="6" xfId="0" applyBorder="1"/>
    <xf numFmtId="0" fontId="0" fillId="0" borderId="7" xfId="0" quotePrefix="1" applyBorder="1"/>
    <xf numFmtId="2" fontId="0" fillId="0" borderId="1" xfId="0" applyNumberFormat="1" applyBorder="1" applyAlignment="1">
      <alignment horizontal="right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3" xfId="0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24" xfId="0" applyFont="1" applyBorder="1" applyAlignment="1">
      <alignment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quotePrefix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/>
    <xf numFmtId="0" fontId="3" fillId="2" borderId="26" xfId="0" applyFont="1" applyFill="1" applyBorder="1" applyAlignment="1">
      <alignment horizontal="center"/>
    </xf>
    <xf numFmtId="0" fontId="0" fillId="2" borderId="26" xfId="0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0" fontId="10" fillId="0" borderId="1" xfId="2" applyFont="1" applyBorder="1" applyAlignment="1">
      <alignment horizontal="left" vertical="center" wrapText="1"/>
    </xf>
    <xf numFmtId="2" fontId="10" fillId="0" borderId="1" xfId="2" applyNumberFormat="1" applyFont="1" applyBorder="1" applyAlignment="1">
      <alignment vertical="center" wrapText="1"/>
    </xf>
    <xf numFmtId="0" fontId="10" fillId="0" borderId="0" xfId="2" applyFont="1" applyBorder="1" applyAlignment="1">
      <alignment horizontal="center" vertical="center" wrapText="1"/>
    </xf>
    <xf numFmtId="2" fontId="10" fillId="0" borderId="0" xfId="2" applyNumberFormat="1" applyFont="1" applyBorder="1" applyAlignment="1">
      <alignment vertical="center" wrapText="1"/>
    </xf>
    <xf numFmtId="2" fontId="0" fillId="0" borderId="3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23" xfId="0" applyBorder="1"/>
    <xf numFmtId="0" fontId="0" fillId="0" borderId="25" xfId="0" applyBorder="1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0" xfId="0" quotePrefix="1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0" fillId="3" borderId="16" xfId="0" applyFill="1" applyBorder="1" applyAlignment="1">
      <alignment horizontal="left" vertical="center"/>
    </xf>
    <xf numFmtId="2" fontId="3" fillId="0" borderId="30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 applyProtection="1">
      <alignment horizontal="left" vertical="center"/>
    </xf>
    <xf numFmtId="0" fontId="3" fillId="3" borderId="31" xfId="0" applyFont="1" applyFill="1" applyBorder="1" applyAlignment="1" applyProtection="1">
      <alignment horizontal="left" vertical="center"/>
    </xf>
    <xf numFmtId="0" fontId="3" fillId="3" borderId="16" xfId="0" applyFont="1" applyFill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4" fontId="3" fillId="0" borderId="30" xfId="0" quotePrefix="1" applyNumberFormat="1" applyFont="1" applyBorder="1" applyAlignment="1">
      <alignment horizontal="center" vertical="center"/>
    </xf>
    <xf numFmtId="4" fontId="3" fillId="0" borderId="31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4" fontId="3" fillId="0" borderId="30" xfId="0" applyNumberFormat="1" applyFont="1" applyBorder="1" applyAlignment="1" applyProtection="1">
      <alignment horizontal="center" vertical="center"/>
      <protection locked="0"/>
    </xf>
    <xf numFmtId="4" fontId="3" fillId="0" borderId="31" xfId="0" applyNumberFormat="1" applyFont="1" applyBorder="1" applyAlignment="1" applyProtection="1">
      <alignment horizontal="center" vertical="center"/>
      <protection locked="0"/>
    </xf>
    <xf numFmtId="4" fontId="3" fillId="0" borderId="16" xfId="0" applyNumberFormat="1" applyFont="1" applyBorder="1" applyAlignment="1" applyProtection="1">
      <alignment horizontal="center" vertical="center"/>
      <protection locked="0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3265</xdr:rowOff>
    </xdr:from>
    <xdr:to>
      <xdr:col>13</xdr:col>
      <xdr:colOff>333103</xdr:colOff>
      <xdr:row>29</xdr:row>
      <xdr:rowOff>18505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4171" y="3265"/>
          <a:ext cx="5101046" cy="4783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C20"/>
  <sheetViews>
    <sheetView workbookViewId="0">
      <selection activeCell="E19" sqref="E19"/>
    </sheetView>
  </sheetViews>
  <sheetFormatPr baseColWidth="10" defaultRowHeight="13.2" x14ac:dyDescent="0.25"/>
  <cols>
    <col min="1" max="1" width="29.44140625" customWidth="1"/>
  </cols>
  <sheetData>
    <row r="1" spans="1:3" ht="25.5" customHeight="1" x14ac:dyDescent="0.25">
      <c r="A1" s="9" t="s">
        <v>35</v>
      </c>
      <c r="B1" s="9" t="s">
        <v>36</v>
      </c>
      <c r="C1" s="8"/>
    </row>
    <row r="2" spans="1:3" x14ac:dyDescent="0.25">
      <c r="A2" s="55" t="s">
        <v>78</v>
      </c>
      <c r="B2" s="10">
        <v>0.55000000000000004</v>
      </c>
    </row>
    <row r="3" spans="1:3" ht="15.6" x14ac:dyDescent="0.25">
      <c r="A3" s="55" t="s">
        <v>79</v>
      </c>
      <c r="B3" s="10">
        <v>0.7</v>
      </c>
    </row>
    <row r="4" spans="1:3" ht="15.6" x14ac:dyDescent="0.25">
      <c r="A4" s="55" t="s">
        <v>80</v>
      </c>
      <c r="B4" s="10">
        <v>0.9</v>
      </c>
    </row>
    <row r="5" spans="1:3" x14ac:dyDescent="0.25">
      <c r="A5" s="2" t="s">
        <v>24</v>
      </c>
      <c r="B5" s="10">
        <v>1.1000000000000001</v>
      </c>
    </row>
    <row r="6" spans="1:3" x14ac:dyDescent="0.25">
      <c r="A6" s="2" t="s">
        <v>77</v>
      </c>
      <c r="B6" s="10">
        <v>0.4</v>
      </c>
    </row>
    <row r="7" spans="1:3" ht="15.6" x14ac:dyDescent="0.25">
      <c r="A7" s="55" t="s">
        <v>81</v>
      </c>
      <c r="B7" s="10">
        <v>0.55000000000000004</v>
      </c>
    </row>
    <row r="8" spans="1:3" ht="15.6" x14ac:dyDescent="0.25">
      <c r="A8" s="55" t="s">
        <v>82</v>
      </c>
      <c r="B8" s="10">
        <v>0.7</v>
      </c>
    </row>
    <row r="9" spans="1:3" x14ac:dyDescent="0.25">
      <c r="A9" s="55" t="s">
        <v>23</v>
      </c>
      <c r="B9" s="10">
        <v>0.8</v>
      </c>
    </row>
    <row r="10" spans="1:3" x14ac:dyDescent="0.25">
      <c r="A10" s="2" t="s">
        <v>20</v>
      </c>
      <c r="B10" s="10">
        <v>0.25</v>
      </c>
    </row>
    <row r="11" spans="1:3" x14ac:dyDescent="0.25">
      <c r="A11" s="55" t="s">
        <v>83</v>
      </c>
      <c r="B11" s="10">
        <v>0.2</v>
      </c>
    </row>
    <row r="12" spans="1:3" x14ac:dyDescent="0.25">
      <c r="A12" s="55" t="s">
        <v>84</v>
      </c>
      <c r="B12" s="10">
        <v>0.2</v>
      </c>
    </row>
    <row r="13" spans="1:3" x14ac:dyDescent="0.25">
      <c r="A13" s="55" t="s">
        <v>85</v>
      </c>
      <c r="B13" s="10">
        <v>0.15</v>
      </c>
    </row>
    <row r="14" spans="1:3" x14ac:dyDescent="0.25">
      <c r="A14" s="55" t="s">
        <v>86</v>
      </c>
      <c r="B14" s="10">
        <v>0.1</v>
      </c>
    </row>
    <row r="15" spans="1:3" x14ac:dyDescent="0.25">
      <c r="A15" s="55" t="s">
        <v>87</v>
      </c>
      <c r="B15" s="10">
        <v>7.0000000000000007E-2</v>
      </c>
    </row>
    <row r="16" spans="1:3" x14ac:dyDescent="0.25">
      <c r="A16" s="2" t="s">
        <v>21</v>
      </c>
      <c r="B16" s="10">
        <v>0.3</v>
      </c>
    </row>
    <row r="17" spans="1:2" x14ac:dyDescent="0.25">
      <c r="A17" s="55" t="s">
        <v>88</v>
      </c>
      <c r="B17" s="10">
        <v>0.2</v>
      </c>
    </row>
    <row r="18" spans="1:2" x14ac:dyDescent="0.25">
      <c r="A18" s="55" t="s">
        <v>89</v>
      </c>
      <c r="B18" s="10">
        <v>0.4</v>
      </c>
    </row>
    <row r="19" spans="1:2" x14ac:dyDescent="0.25">
      <c r="A19" s="55" t="s">
        <v>90</v>
      </c>
      <c r="B19" s="10">
        <v>0.5</v>
      </c>
    </row>
    <row r="20" spans="1:2" x14ac:dyDescent="0.25">
      <c r="A20" s="2" t="s">
        <v>22</v>
      </c>
      <c r="B20" s="10">
        <v>0.2</v>
      </c>
    </row>
  </sheetData>
  <sheetProtection password="C6FF" sheet="1" selectLockedCells="1" selectUnlockedCells="1"/>
  <phoneticPr fontId="2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N26"/>
  <sheetViews>
    <sheetView zoomScale="90" zoomScaleNormal="90" workbookViewId="0">
      <selection activeCell="F19" sqref="F19"/>
    </sheetView>
  </sheetViews>
  <sheetFormatPr baseColWidth="10" defaultRowHeight="13.2" x14ac:dyDescent="0.25"/>
  <cols>
    <col min="1" max="1" width="26.5546875" customWidth="1"/>
    <col min="2" max="2" width="13.6640625" customWidth="1"/>
    <col min="3" max="7" width="12.44140625" customWidth="1"/>
    <col min="9" max="9" width="23.21875" customWidth="1"/>
  </cols>
  <sheetData>
    <row r="1" spans="1:14" ht="12.75" customHeight="1" x14ac:dyDescent="0.25">
      <c r="A1" s="56" t="s">
        <v>26</v>
      </c>
      <c r="B1" s="56" t="s">
        <v>37</v>
      </c>
      <c r="C1" s="57" t="s">
        <v>27</v>
      </c>
      <c r="D1" s="57" t="s">
        <v>28</v>
      </c>
      <c r="E1" s="57" t="s">
        <v>29</v>
      </c>
      <c r="F1" s="57" t="s">
        <v>30</v>
      </c>
      <c r="G1" s="57" t="s">
        <v>31</v>
      </c>
    </row>
    <row r="2" spans="1:14" x14ac:dyDescent="0.25">
      <c r="A2" s="58" t="s">
        <v>91</v>
      </c>
      <c r="B2" s="59">
        <v>40</v>
      </c>
      <c r="C2" s="59">
        <v>31.8</v>
      </c>
      <c r="D2" s="59">
        <v>25.4</v>
      </c>
      <c r="E2" s="59">
        <v>19</v>
      </c>
      <c r="F2" s="59">
        <v>12.7</v>
      </c>
      <c r="G2" s="59">
        <v>7.9</v>
      </c>
      <c r="I2" s="62"/>
      <c r="J2" s="63"/>
      <c r="K2" s="63"/>
      <c r="L2" s="63"/>
      <c r="M2" s="63"/>
      <c r="N2" s="63"/>
    </row>
    <row r="3" spans="1:14" x14ac:dyDescent="0.25">
      <c r="A3" s="55" t="s">
        <v>92</v>
      </c>
      <c r="B3" s="12">
        <v>70</v>
      </c>
      <c r="C3" s="12">
        <v>26.9</v>
      </c>
      <c r="D3" s="12">
        <v>21.6</v>
      </c>
      <c r="E3" s="12">
        <v>16.3</v>
      </c>
      <c r="F3" s="12">
        <v>10.6</v>
      </c>
      <c r="G3" s="12">
        <v>6.86</v>
      </c>
      <c r="I3" s="62"/>
      <c r="J3" s="63"/>
      <c r="K3" s="63"/>
      <c r="L3" s="63"/>
      <c r="M3" s="63"/>
      <c r="N3" s="63"/>
    </row>
    <row r="4" spans="1:14" x14ac:dyDescent="0.25">
      <c r="A4" s="60" t="s">
        <v>93</v>
      </c>
      <c r="B4" s="12">
        <v>85</v>
      </c>
      <c r="C4" s="61">
        <v>23.9</v>
      </c>
      <c r="D4" s="61">
        <v>19</v>
      </c>
      <c r="E4" s="61">
        <v>14.2</v>
      </c>
      <c r="F4" s="61">
        <v>9.6999999999999993</v>
      </c>
      <c r="G4" s="61">
        <v>6.1</v>
      </c>
      <c r="I4" s="62"/>
      <c r="J4" s="63"/>
      <c r="K4" s="63"/>
      <c r="L4" s="63"/>
      <c r="M4" s="63"/>
      <c r="N4" s="63"/>
    </row>
    <row r="5" spans="1:14" x14ac:dyDescent="0.25">
      <c r="A5" s="60" t="s">
        <v>94</v>
      </c>
      <c r="B5" s="59">
        <v>90</v>
      </c>
      <c r="C5" s="61">
        <v>22.4</v>
      </c>
      <c r="D5" s="61">
        <v>17.8</v>
      </c>
      <c r="E5" s="61">
        <v>13.5</v>
      </c>
      <c r="F5" s="61">
        <v>8.9</v>
      </c>
      <c r="G5" s="61">
        <v>5.6</v>
      </c>
      <c r="I5" s="62"/>
      <c r="J5" s="63"/>
      <c r="K5" s="63"/>
      <c r="L5" s="63"/>
      <c r="M5" s="63"/>
      <c r="N5" s="63"/>
    </row>
    <row r="6" spans="1:14" x14ac:dyDescent="0.25">
      <c r="A6" s="2" t="s">
        <v>32</v>
      </c>
      <c r="B6" s="12">
        <v>100</v>
      </c>
      <c r="C6" s="12">
        <v>19</v>
      </c>
      <c r="D6" s="12">
        <v>15.3</v>
      </c>
      <c r="E6" s="12">
        <v>11.4</v>
      </c>
      <c r="F6" s="12">
        <v>7.6</v>
      </c>
      <c r="G6" s="12">
        <v>4.8</v>
      </c>
      <c r="I6" s="62"/>
      <c r="J6" s="63"/>
      <c r="K6" s="63"/>
      <c r="L6" s="63"/>
      <c r="M6" s="63"/>
      <c r="N6" s="63"/>
    </row>
    <row r="7" spans="1:14" x14ac:dyDescent="0.25">
      <c r="A7" s="60" t="s">
        <v>95</v>
      </c>
      <c r="B7" s="59">
        <v>130</v>
      </c>
      <c r="C7" s="61">
        <v>16</v>
      </c>
      <c r="D7" s="61">
        <v>12.7</v>
      </c>
      <c r="E7" s="61">
        <v>9.6999999999999993</v>
      </c>
      <c r="F7" s="61">
        <v>6.4</v>
      </c>
      <c r="G7" s="61">
        <v>4</v>
      </c>
      <c r="I7" s="62"/>
      <c r="J7" s="63"/>
      <c r="K7" s="63"/>
      <c r="L7" s="63"/>
      <c r="M7" s="63"/>
      <c r="N7" s="63"/>
    </row>
    <row r="8" spans="1:14" x14ac:dyDescent="0.25">
      <c r="A8" s="60" t="s">
        <v>96</v>
      </c>
      <c r="B8" s="59">
        <v>150</v>
      </c>
      <c r="C8" s="61">
        <v>15</v>
      </c>
      <c r="D8" s="61">
        <v>12</v>
      </c>
      <c r="E8" s="61">
        <v>8.9</v>
      </c>
      <c r="F8" s="61">
        <v>6</v>
      </c>
      <c r="G8" s="61">
        <v>3.8</v>
      </c>
      <c r="I8" s="62"/>
      <c r="J8" s="63"/>
      <c r="K8" s="63"/>
      <c r="L8" s="63"/>
      <c r="M8" s="63"/>
      <c r="N8" s="63"/>
    </row>
    <row r="9" spans="1:14" x14ac:dyDescent="0.25">
      <c r="A9" s="2" t="s">
        <v>33</v>
      </c>
      <c r="B9" s="12">
        <v>170</v>
      </c>
      <c r="C9" s="12">
        <v>12</v>
      </c>
      <c r="D9" s="12">
        <v>9</v>
      </c>
      <c r="E9" s="12">
        <v>6.5</v>
      </c>
      <c r="F9" s="12">
        <v>4</v>
      </c>
      <c r="G9" s="12">
        <v>3</v>
      </c>
      <c r="I9" s="62"/>
      <c r="J9" s="63"/>
      <c r="K9" s="63"/>
      <c r="L9" s="63"/>
      <c r="M9" s="63"/>
      <c r="N9" s="63"/>
    </row>
    <row r="10" spans="1:14" x14ac:dyDescent="0.25">
      <c r="A10" s="60" t="s">
        <v>97</v>
      </c>
      <c r="B10" s="12">
        <v>180</v>
      </c>
      <c r="C10" s="12">
        <v>13.7</v>
      </c>
      <c r="D10" s="12">
        <v>11</v>
      </c>
      <c r="E10" s="12">
        <v>8.4</v>
      </c>
      <c r="F10" s="12">
        <v>5.6</v>
      </c>
      <c r="G10" s="12">
        <v>3.5</v>
      </c>
      <c r="I10" s="62"/>
      <c r="J10" s="63"/>
      <c r="K10" s="63"/>
      <c r="L10" s="63"/>
      <c r="M10" s="63"/>
      <c r="N10" s="63"/>
    </row>
    <row r="11" spans="1:14" x14ac:dyDescent="0.25">
      <c r="A11" s="60" t="s">
        <v>98</v>
      </c>
      <c r="B11" s="59">
        <v>165</v>
      </c>
      <c r="C11" s="61">
        <v>12.7</v>
      </c>
      <c r="D11" s="61">
        <v>10</v>
      </c>
      <c r="E11" s="61">
        <v>7.5</v>
      </c>
      <c r="F11" s="61">
        <v>5</v>
      </c>
      <c r="G11" s="61">
        <v>3.3</v>
      </c>
      <c r="I11" s="62"/>
      <c r="J11" s="63"/>
      <c r="K11" s="63"/>
      <c r="L11" s="63"/>
      <c r="M11" s="63"/>
      <c r="N11" s="63"/>
    </row>
    <row r="12" spans="1:14" x14ac:dyDescent="0.25">
      <c r="A12" s="60" t="s">
        <v>99</v>
      </c>
      <c r="B12" s="59">
        <v>180</v>
      </c>
      <c r="C12" s="61">
        <v>11.2</v>
      </c>
      <c r="D12" s="61">
        <v>8.9</v>
      </c>
      <c r="E12" s="61">
        <v>6.5</v>
      </c>
      <c r="F12" s="61">
        <v>4.5999999999999996</v>
      </c>
      <c r="G12" s="61">
        <v>2.8</v>
      </c>
      <c r="I12" s="62"/>
      <c r="J12" s="63"/>
      <c r="K12" s="63"/>
      <c r="L12" s="63"/>
      <c r="M12" s="63"/>
      <c r="N12" s="63"/>
    </row>
    <row r="13" spans="1:14" x14ac:dyDescent="0.25">
      <c r="A13" s="60" t="s">
        <v>100</v>
      </c>
      <c r="B13" s="12">
        <v>140</v>
      </c>
      <c r="C13" s="12">
        <v>7.8</v>
      </c>
      <c r="D13" s="12">
        <v>6.4</v>
      </c>
      <c r="E13" s="12">
        <v>4.8</v>
      </c>
      <c r="F13" s="12">
        <v>3</v>
      </c>
      <c r="G13" s="12">
        <v>2</v>
      </c>
      <c r="I13" s="62"/>
      <c r="J13" s="63"/>
      <c r="K13" s="63"/>
      <c r="L13" s="63"/>
      <c r="M13" s="63"/>
      <c r="N13" s="63"/>
    </row>
    <row r="14" spans="1:14" x14ac:dyDescent="0.25">
      <c r="A14" s="60" t="s">
        <v>101</v>
      </c>
      <c r="B14" s="61">
        <v>150</v>
      </c>
      <c r="C14" s="61">
        <v>6.4</v>
      </c>
      <c r="D14" s="61">
        <v>5</v>
      </c>
      <c r="E14" s="61">
        <v>3.8</v>
      </c>
      <c r="F14" s="61">
        <v>2.5</v>
      </c>
      <c r="G14" s="61">
        <v>1.5</v>
      </c>
      <c r="I14" s="62"/>
      <c r="J14" s="63"/>
      <c r="K14" s="63"/>
      <c r="L14" s="63"/>
      <c r="M14" s="63"/>
      <c r="N14" s="63"/>
    </row>
    <row r="15" spans="1:14" x14ac:dyDescent="0.25">
      <c r="A15" s="60" t="s">
        <v>102</v>
      </c>
      <c r="B15" s="12">
        <v>200</v>
      </c>
      <c r="C15" s="12">
        <v>4.8</v>
      </c>
      <c r="D15" s="12">
        <v>3.8</v>
      </c>
      <c r="E15" s="12">
        <v>2.8</v>
      </c>
      <c r="F15" s="12">
        <v>2</v>
      </c>
      <c r="G15" s="12">
        <v>1.3</v>
      </c>
      <c r="I15" s="62"/>
      <c r="J15" s="63"/>
      <c r="K15" s="63"/>
      <c r="L15" s="63"/>
      <c r="M15" s="63"/>
      <c r="N15" s="63"/>
    </row>
    <row r="16" spans="1:14" x14ac:dyDescent="0.25">
      <c r="A16" s="60" t="s">
        <v>103</v>
      </c>
      <c r="B16" s="59">
        <v>185</v>
      </c>
      <c r="C16" s="61">
        <v>3.3</v>
      </c>
      <c r="D16" s="61">
        <v>2.5</v>
      </c>
      <c r="E16" s="61">
        <v>2</v>
      </c>
      <c r="F16" s="61">
        <v>1.3</v>
      </c>
      <c r="G16" s="61">
        <v>0.8</v>
      </c>
      <c r="I16" s="62"/>
      <c r="J16" s="63"/>
      <c r="K16" s="63"/>
      <c r="L16" s="63"/>
      <c r="M16" s="63"/>
      <c r="N16" s="63"/>
    </row>
    <row r="17" spans="1:7" x14ac:dyDescent="0.25">
      <c r="C17" s="1"/>
      <c r="D17" s="1"/>
      <c r="E17" s="1"/>
      <c r="F17" s="1"/>
      <c r="G17" s="1"/>
    </row>
    <row r="18" spans="1:7" x14ac:dyDescent="0.25">
      <c r="B18" s="7"/>
    </row>
    <row r="21" spans="1:7" ht="13.8" thickBot="1" x14ac:dyDescent="0.3"/>
    <row r="22" spans="1:7" x14ac:dyDescent="0.25">
      <c r="A22" s="13" t="s">
        <v>38</v>
      </c>
      <c r="B22" s="14" t="str">
        <f>VLOOKUP('Durées arrosage'!C9,sols,1,0)</f>
        <v>Sablo-limoneuse</v>
      </c>
      <c r="D22" s="66">
        <f>MATCH(B22,sols,0)</f>
        <v>5</v>
      </c>
      <c r="E22" s="68" t="s">
        <v>104</v>
      </c>
    </row>
    <row r="23" spans="1:7" ht="13.8" thickBot="1" x14ac:dyDescent="0.3">
      <c r="A23" s="3" t="s">
        <v>39</v>
      </c>
      <c r="B23" s="65" t="str">
        <f>HLOOKUP('Durées arrosage'!L9,pentes,1,0)</f>
        <v>de 0 à 4 %</v>
      </c>
      <c r="D23" s="67">
        <f>MATCH(B23,pentes,0)</f>
        <v>1</v>
      </c>
      <c r="E23" s="68" t="s">
        <v>105</v>
      </c>
    </row>
    <row r="24" spans="1:7" x14ac:dyDescent="0.25">
      <c r="A24" s="3"/>
      <c r="B24" s="4"/>
    </row>
    <row r="25" spans="1:7" x14ac:dyDescent="0.25">
      <c r="A25" s="3" t="s">
        <v>40</v>
      </c>
      <c r="B25" s="64">
        <f>INDEX(C2:G16,D22,D23)</f>
        <v>19</v>
      </c>
    </row>
    <row r="26" spans="1:7" ht="13.8" thickBot="1" x14ac:dyDescent="0.3">
      <c r="A26" s="5"/>
      <c r="B26" s="6"/>
    </row>
  </sheetData>
  <sheetProtection password="C6FF" sheet="1" objects="1" scenarios="1" selectLockedCells="1" selectUnlockedCells="1"/>
  <phoneticPr fontId="2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55"/>
  <sheetViews>
    <sheetView topLeftCell="A43" workbookViewId="0">
      <selection activeCell="J36" sqref="J36"/>
    </sheetView>
  </sheetViews>
  <sheetFormatPr baseColWidth="10" defaultRowHeight="13.2" x14ac:dyDescent="0.25"/>
  <cols>
    <col min="1" max="1" width="34.44140625" customWidth="1"/>
  </cols>
  <sheetData>
    <row r="1" spans="1:7" x14ac:dyDescent="0.25">
      <c r="A1" s="71" t="s">
        <v>41</v>
      </c>
      <c r="B1" s="70" t="s">
        <v>42</v>
      </c>
      <c r="C1" s="70"/>
      <c r="D1" s="70"/>
      <c r="E1" s="70"/>
      <c r="F1" s="70"/>
      <c r="G1" s="70"/>
    </row>
    <row r="2" spans="1:7" x14ac:dyDescent="0.25">
      <c r="A2" s="71"/>
      <c r="B2" s="11" t="s">
        <v>43</v>
      </c>
      <c r="C2" s="11" t="s">
        <v>44</v>
      </c>
      <c r="D2" s="11" t="s">
        <v>45</v>
      </c>
      <c r="E2" s="11" t="s">
        <v>46</v>
      </c>
      <c r="F2" s="11" t="s">
        <v>47</v>
      </c>
      <c r="G2" s="11" t="s">
        <v>48</v>
      </c>
    </row>
    <row r="3" spans="1:7" x14ac:dyDescent="0.25">
      <c r="A3" s="2" t="s">
        <v>135</v>
      </c>
      <c r="B3" s="15">
        <v>43</v>
      </c>
      <c r="C3" s="15">
        <v>51</v>
      </c>
      <c r="D3" s="15">
        <v>55</v>
      </c>
      <c r="E3" s="15">
        <v>57</v>
      </c>
      <c r="F3" s="15">
        <v>55</v>
      </c>
      <c r="G3" s="15">
        <v>42</v>
      </c>
    </row>
    <row r="4" spans="1:7" x14ac:dyDescent="0.25">
      <c r="A4" s="2" t="s">
        <v>69</v>
      </c>
      <c r="B4" s="15">
        <v>61</v>
      </c>
      <c r="C4" s="15">
        <v>70</v>
      </c>
      <c r="D4" s="15">
        <v>84</v>
      </c>
      <c r="E4" s="15">
        <v>100</v>
      </c>
      <c r="F4" s="15">
        <v>98</v>
      </c>
      <c r="G4" s="15">
        <v>70</v>
      </c>
    </row>
    <row r="5" spans="1:7" x14ac:dyDescent="0.25">
      <c r="A5" s="2" t="s">
        <v>61</v>
      </c>
      <c r="B5" s="15">
        <v>72</v>
      </c>
      <c r="C5" s="15">
        <v>84</v>
      </c>
      <c r="D5" s="15">
        <v>111</v>
      </c>
      <c r="E5" s="15">
        <v>145</v>
      </c>
      <c r="F5" s="15">
        <v>154</v>
      </c>
      <c r="G5" s="15">
        <v>101</v>
      </c>
    </row>
    <row r="6" spans="1:7" x14ac:dyDescent="0.25">
      <c r="A6" s="2" t="s">
        <v>136</v>
      </c>
      <c r="B6" s="15">
        <v>59</v>
      </c>
      <c r="C6" s="15">
        <v>72</v>
      </c>
      <c r="D6" s="15">
        <v>77</v>
      </c>
      <c r="E6" s="15">
        <v>82</v>
      </c>
      <c r="F6" s="15">
        <v>77</v>
      </c>
      <c r="G6" s="15">
        <v>57</v>
      </c>
    </row>
    <row r="7" spans="1:7" x14ac:dyDescent="0.25">
      <c r="A7" s="2" t="s">
        <v>127</v>
      </c>
      <c r="B7" s="15">
        <v>74</v>
      </c>
      <c r="C7" s="15">
        <v>94</v>
      </c>
      <c r="D7" s="15">
        <v>109</v>
      </c>
      <c r="E7" s="15">
        <v>123</v>
      </c>
      <c r="F7" s="15">
        <v>116</v>
      </c>
      <c r="G7" s="15">
        <v>82</v>
      </c>
    </row>
    <row r="8" spans="1:7" x14ac:dyDescent="0.25">
      <c r="A8" s="2" t="s">
        <v>70</v>
      </c>
      <c r="B8" s="15">
        <v>69</v>
      </c>
      <c r="C8" s="15">
        <v>89</v>
      </c>
      <c r="D8" s="15">
        <v>105</v>
      </c>
      <c r="E8" s="15">
        <v>112</v>
      </c>
      <c r="F8" s="15">
        <v>106</v>
      </c>
      <c r="G8" s="15">
        <v>57</v>
      </c>
    </row>
    <row r="9" spans="1:7" x14ac:dyDescent="0.25">
      <c r="A9" s="2" t="s">
        <v>137</v>
      </c>
      <c r="B9" s="15">
        <v>82</v>
      </c>
      <c r="C9" s="15">
        <v>99</v>
      </c>
      <c r="D9" s="15">
        <v>104</v>
      </c>
      <c r="E9" s="15">
        <v>112</v>
      </c>
      <c r="F9" s="15">
        <v>109</v>
      </c>
      <c r="G9" s="15">
        <v>79</v>
      </c>
    </row>
    <row r="10" spans="1:7" x14ac:dyDescent="0.25">
      <c r="A10" s="2" t="s">
        <v>138</v>
      </c>
      <c r="B10" s="15">
        <v>63</v>
      </c>
      <c r="C10" s="15">
        <v>73</v>
      </c>
      <c r="D10" s="15">
        <v>75</v>
      </c>
      <c r="E10" s="15">
        <v>76</v>
      </c>
      <c r="F10" s="15">
        <v>70</v>
      </c>
      <c r="G10" s="15">
        <v>52</v>
      </c>
    </row>
    <row r="11" spans="1:7" x14ac:dyDescent="0.25">
      <c r="A11" s="2" t="s">
        <v>119</v>
      </c>
      <c r="B11" s="15">
        <v>69</v>
      </c>
      <c r="C11" s="15">
        <v>80</v>
      </c>
      <c r="D11" s="15">
        <v>80</v>
      </c>
      <c r="E11" s="15">
        <v>80</v>
      </c>
      <c r="F11" s="15">
        <v>71</v>
      </c>
      <c r="G11" s="15">
        <v>53</v>
      </c>
    </row>
    <row r="12" spans="1:7" x14ac:dyDescent="0.25">
      <c r="A12" s="2" t="s">
        <v>120</v>
      </c>
      <c r="B12" s="15">
        <v>62</v>
      </c>
      <c r="C12" s="15">
        <v>66</v>
      </c>
      <c r="D12" s="15">
        <v>64</v>
      </c>
      <c r="E12" s="15">
        <v>64</v>
      </c>
      <c r="F12" s="15">
        <v>59</v>
      </c>
      <c r="G12" s="15">
        <v>44</v>
      </c>
    </row>
    <row r="13" spans="1:7" x14ac:dyDescent="0.25">
      <c r="A13" s="2" t="s">
        <v>71</v>
      </c>
      <c r="B13" s="15">
        <v>99</v>
      </c>
      <c r="C13" s="15">
        <v>72</v>
      </c>
      <c r="D13" s="15">
        <v>73</v>
      </c>
      <c r="E13" s="15">
        <v>84</v>
      </c>
      <c r="F13" s="15">
        <v>86</v>
      </c>
      <c r="G13" s="15">
        <v>77</v>
      </c>
    </row>
    <row r="14" spans="1:7" x14ac:dyDescent="0.25">
      <c r="A14" s="2" t="s">
        <v>72</v>
      </c>
      <c r="B14" s="15">
        <v>73</v>
      </c>
      <c r="C14" s="15">
        <v>89</v>
      </c>
      <c r="D14" s="15">
        <v>97</v>
      </c>
      <c r="E14" s="15">
        <v>106</v>
      </c>
      <c r="F14" s="15">
        <v>104</v>
      </c>
      <c r="G14" s="15">
        <v>73</v>
      </c>
    </row>
    <row r="15" spans="1:7" x14ac:dyDescent="0.25">
      <c r="A15" s="2" t="s">
        <v>112</v>
      </c>
      <c r="B15" s="15">
        <v>75</v>
      </c>
      <c r="C15" s="15">
        <v>99</v>
      </c>
      <c r="D15" s="15">
        <v>110</v>
      </c>
      <c r="E15" s="15">
        <v>127</v>
      </c>
      <c r="F15" s="15">
        <v>102</v>
      </c>
      <c r="G15" s="15">
        <v>90</v>
      </c>
    </row>
    <row r="16" spans="1:7" x14ac:dyDescent="0.25">
      <c r="A16" s="2" t="s">
        <v>128</v>
      </c>
      <c r="B16" s="15">
        <v>58</v>
      </c>
      <c r="C16" s="15">
        <v>63</v>
      </c>
      <c r="D16" s="15">
        <v>63</v>
      </c>
      <c r="E16" s="15">
        <v>66</v>
      </c>
      <c r="F16" s="15">
        <v>66</v>
      </c>
      <c r="G16" s="15">
        <v>54</v>
      </c>
    </row>
    <row r="17" spans="1:7" x14ac:dyDescent="0.25">
      <c r="A17" s="2" t="s">
        <v>129</v>
      </c>
      <c r="B17" s="15">
        <v>61</v>
      </c>
      <c r="C17" s="15">
        <v>63</v>
      </c>
      <c r="D17" s="15">
        <v>68</v>
      </c>
      <c r="E17" s="15">
        <v>71</v>
      </c>
      <c r="F17" s="15">
        <v>66</v>
      </c>
      <c r="G17" s="15">
        <v>54</v>
      </c>
    </row>
    <row r="18" spans="1:7" x14ac:dyDescent="0.25">
      <c r="A18" s="2" t="s">
        <v>62</v>
      </c>
      <c r="B18" s="15">
        <v>86</v>
      </c>
      <c r="C18" s="15">
        <v>117</v>
      </c>
      <c r="D18" s="15">
        <v>142</v>
      </c>
      <c r="E18" s="15">
        <v>169</v>
      </c>
      <c r="F18" s="15">
        <v>162</v>
      </c>
      <c r="G18" s="15">
        <v>119</v>
      </c>
    </row>
    <row r="19" spans="1:7" x14ac:dyDescent="0.25">
      <c r="A19" s="2" t="s">
        <v>113</v>
      </c>
      <c r="B19" s="15">
        <v>76</v>
      </c>
      <c r="C19" s="15">
        <v>88</v>
      </c>
      <c r="D19" s="15">
        <v>98</v>
      </c>
      <c r="E19" s="15">
        <v>109</v>
      </c>
      <c r="F19" s="15">
        <v>106</v>
      </c>
      <c r="G19" s="15">
        <v>70</v>
      </c>
    </row>
    <row r="20" spans="1:7" x14ac:dyDescent="0.25">
      <c r="A20" s="2" t="s">
        <v>130</v>
      </c>
      <c r="B20" s="15">
        <v>52</v>
      </c>
      <c r="C20" s="15">
        <v>67</v>
      </c>
      <c r="D20" s="15">
        <v>75</v>
      </c>
      <c r="E20" s="15">
        <v>81</v>
      </c>
      <c r="F20" s="15">
        <v>82</v>
      </c>
      <c r="G20" s="15">
        <v>76</v>
      </c>
    </row>
    <row r="21" spans="1:7" x14ac:dyDescent="0.25">
      <c r="A21" s="2" t="s">
        <v>106</v>
      </c>
      <c r="B21" s="15">
        <v>70</v>
      </c>
      <c r="C21" s="15">
        <v>93</v>
      </c>
      <c r="D21" s="15">
        <v>105</v>
      </c>
      <c r="E21" s="15">
        <v>119</v>
      </c>
      <c r="F21" s="15">
        <v>118</v>
      </c>
      <c r="G21" s="15">
        <v>95</v>
      </c>
    </row>
    <row r="22" spans="1:7" x14ac:dyDescent="0.25">
      <c r="A22" s="2" t="s">
        <v>121</v>
      </c>
      <c r="B22" s="15">
        <v>85</v>
      </c>
      <c r="C22" s="15">
        <v>93</v>
      </c>
      <c r="D22" s="15">
        <v>95</v>
      </c>
      <c r="E22" s="15">
        <v>101</v>
      </c>
      <c r="F22" s="15">
        <v>94</v>
      </c>
      <c r="G22" s="15">
        <v>67</v>
      </c>
    </row>
    <row r="23" spans="1:7" x14ac:dyDescent="0.25">
      <c r="A23" s="2" t="s">
        <v>73</v>
      </c>
      <c r="B23" s="15">
        <v>76</v>
      </c>
      <c r="C23" s="15">
        <v>84</v>
      </c>
      <c r="D23" s="15">
        <v>86</v>
      </c>
      <c r="E23" s="15">
        <v>93</v>
      </c>
      <c r="F23" s="15">
        <v>91</v>
      </c>
      <c r="G23" s="15">
        <v>69</v>
      </c>
    </row>
    <row r="24" spans="1:7" x14ac:dyDescent="0.25">
      <c r="A24" s="2" t="s">
        <v>107</v>
      </c>
      <c r="B24" s="15">
        <v>68</v>
      </c>
      <c r="C24" s="15">
        <v>81</v>
      </c>
      <c r="D24" s="15">
        <v>97</v>
      </c>
      <c r="E24" s="15">
        <v>101</v>
      </c>
      <c r="F24" s="15">
        <v>99</v>
      </c>
      <c r="G24" s="15">
        <v>75</v>
      </c>
    </row>
    <row r="25" spans="1:7" x14ac:dyDescent="0.25">
      <c r="A25" s="2" t="s">
        <v>74</v>
      </c>
      <c r="B25" s="15">
        <v>68</v>
      </c>
      <c r="C25" s="15">
        <v>84</v>
      </c>
      <c r="D25" s="15">
        <v>91</v>
      </c>
      <c r="E25" s="15">
        <v>94</v>
      </c>
      <c r="F25" s="15">
        <v>91</v>
      </c>
      <c r="G25" s="15">
        <v>87</v>
      </c>
    </row>
    <row r="26" spans="1:7" x14ac:dyDescent="0.25">
      <c r="A26" s="2" t="s">
        <v>122</v>
      </c>
      <c r="B26" s="15">
        <v>57</v>
      </c>
      <c r="C26" s="15">
        <v>75</v>
      </c>
      <c r="D26" s="15">
        <v>79</v>
      </c>
      <c r="E26" s="15">
        <v>82</v>
      </c>
      <c r="F26" s="15">
        <v>77</v>
      </c>
      <c r="G26" s="15">
        <v>56</v>
      </c>
    </row>
    <row r="27" spans="1:7" x14ac:dyDescent="0.25">
      <c r="A27" s="2" t="s">
        <v>131</v>
      </c>
      <c r="B27" s="15">
        <v>86</v>
      </c>
      <c r="C27" s="15">
        <v>101</v>
      </c>
      <c r="D27" s="15">
        <v>109</v>
      </c>
      <c r="E27" s="15">
        <v>115</v>
      </c>
      <c r="F27" s="15">
        <v>106</v>
      </c>
      <c r="G27" s="15">
        <v>87</v>
      </c>
    </row>
    <row r="28" spans="1:7" x14ac:dyDescent="0.25">
      <c r="A28" s="2" t="s">
        <v>108</v>
      </c>
      <c r="B28" s="15">
        <v>68</v>
      </c>
      <c r="C28" s="15">
        <v>77</v>
      </c>
      <c r="D28" s="15">
        <v>87</v>
      </c>
      <c r="E28" s="15">
        <v>101</v>
      </c>
      <c r="F28" s="15">
        <v>103</v>
      </c>
      <c r="G28" s="15">
        <v>81</v>
      </c>
    </row>
    <row r="29" spans="1:7" x14ac:dyDescent="0.25">
      <c r="A29" s="2" t="s">
        <v>139</v>
      </c>
      <c r="B29" s="15">
        <v>56</v>
      </c>
      <c r="C29" s="15">
        <v>73</v>
      </c>
      <c r="D29" s="15">
        <v>77</v>
      </c>
      <c r="E29" s="15">
        <v>79</v>
      </c>
      <c r="F29" s="15">
        <v>77</v>
      </c>
      <c r="G29" s="15">
        <v>57</v>
      </c>
    </row>
    <row r="30" spans="1:7" x14ac:dyDescent="0.25">
      <c r="A30" s="2" t="s">
        <v>114</v>
      </c>
      <c r="B30" s="15">
        <v>73</v>
      </c>
      <c r="C30" s="15">
        <v>82</v>
      </c>
      <c r="D30" s="15">
        <v>89</v>
      </c>
      <c r="E30" s="15">
        <v>93</v>
      </c>
      <c r="F30" s="15">
        <v>94</v>
      </c>
      <c r="G30" s="15">
        <v>70</v>
      </c>
    </row>
    <row r="31" spans="1:7" x14ac:dyDescent="0.25">
      <c r="A31" s="2" t="s">
        <v>132</v>
      </c>
      <c r="B31" s="15">
        <v>53</v>
      </c>
      <c r="C31" s="15">
        <v>50</v>
      </c>
      <c r="D31" s="15">
        <v>49</v>
      </c>
      <c r="E31" s="15">
        <v>56</v>
      </c>
      <c r="F31" s="15">
        <v>58</v>
      </c>
      <c r="G31" s="15">
        <v>45</v>
      </c>
    </row>
    <row r="32" spans="1:7" x14ac:dyDescent="0.25">
      <c r="A32" s="2" t="s">
        <v>109</v>
      </c>
      <c r="B32" s="15">
        <v>81</v>
      </c>
      <c r="C32" s="15">
        <v>105</v>
      </c>
      <c r="D32" s="15">
        <v>126</v>
      </c>
      <c r="E32" s="15">
        <v>143</v>
      </c>
      <c r="F32" s="15">
        <v>130</v>
      </c>
      <c r="G32" s="15">
        <v>92</v>
      </c>
    </row>
    <row r="33" spans="1:7" x14ac:dyDescent="0.25">
      <c r="A33" s="2" t="s">
        <v>110</v>
      </c>
      <c r="B33" s="15">
        <v>90</v>
      </c>
      <c r="C33" s="15">
        <v>105</v>
      </c>
      <c r="D33" s="15">
        <v>114</v>
      </c>
      <c r="E33" s="15">
        <v>124</v>
      </c>
      <c r="F33" s="15">
        <v>117</v>
      </c>
      <c r="G33" s="15">
        <v>90</v>
      </c>
    </row>
    <row r="34" spans="1:7" x14ac:dyDescent="0.25">
      <c r="A34" s="2" t="s">
        <v>63</v>
      </c>
      <c r="B34" s="15">
        <v>120</v>
      </c>
      <c r="C34" s="15">
        <v>184</v>
      </c>
      <c r="D34" s="15">
        <v>253</v>
      </c>
      <c r="E34" s="15">
        <v>266</v>
      </c>
      <c r="F34" s="15">
        <v>207</v>
      </c>
      <c r="G34" s="15">
        <v>170</v>
      </c>
    </row>
    <row r="35" spans="1:7" x14ac:dyDescent="0.25">
      <c r="A35" s="2" t="s">
        <v>111</v>
      </c>
      <c r="B35" s="15">
        <v>76</v>
      </c>
      <c r="C35" s="15">
        <v>96</v>
      </c>
      <c r="D35" s="15">
        <v>114</v>
      </c>
      <c r="E35" s="15">
        <v>132</v>
      </c>
      <c r="F35" s="15">
        <v>124</v>
      </c>
      <c r="G35" s="15">
        <v>86</v>
      </c>
    </row>
    <row r="36" spans="1:7" x14ac:dyDescent="0.25">
      <c r="A36" s="2" t="s">
        <v>75</v>
      </c>
      <c r="B36" s="15">
        <v>89</v>
      </c>
      <c r="C36" s="15">
        <v>113</v>
      </c>
      <c r="D36" s="15">
        <v>130</v>
      </c>
      <c r="E36" s="15">
        <v>146</v>
      </c>
      <c r="F36" s="15">
        <v>140</v>
      </c>
      <c r="G36" s="15">
        <v>106</v>
      </c>
    </row>
    <row r="37" spans="1:7" x14ac:dyDescent="0.25">
      <c r="A37" s="2" t="s">
        <v>64</v>
      </c>
      <c r="B37" s="15">
        <v>108</v>
      </c>
      <c r="C37" s="15">
        <v>144</v>
      </c>
      <c r="D37" s="15">
        <v>188</v>
      </c>
      <c r="E37" s="15">
        <v>229</v>
      </c>
      <c r="F37" s="15">
        <v>207</v>
      </c>
      <c r="G37" s="15">
        <v>144</v>
      </c>
    </row>
    <row r="38" spans="1:7" x14ac:dyDescent="0.25">
      <c r="A38" s="2" t="s">
        <v>123</v>
      </c>
      <c r="B38" s="15">
        <v>75</v>
      </c>
      <c r="C38" s="15">
        <v>91</v>
      </c>
      <c r="D38" s="15">
        <v>96</v>
      </c>
      <c r="E38" s="15">
        <v>107</v>
      </c>
      <c r="F38" s="15">
        <v>104</v>
      </c>
      <c r="G38" s="15">
        <v>77</v>
      </c>
    </row>
    <row r="39" spans="1:7" x14ac:dyDescent="0.25">
      <c r="A39" s="2" t="s">
        <v>124</v>
      </c>
      <c r="B39" s="15">
        <v>56</v>
      </c>
      <c r="C39" s="15">
        <v>70</v>
      </c>
      <c r="D39" s="15">
        <v>77</v>
      </c>
      <c r="E39" s="15">
        <v>79</v>
      </c>
      <c r="F39" s="15">
        <v>71</v>
      </c>
      <c r="G39" s="15">
        <v>52</v>
      </c>
    </row>
    <row r="40" spans="1:7" x14ac:dyDescent="0.25">
      <c r="A40" s="2" t="s">
        <v>133</v>
      </c>
      <c r="B40" s="15">
        <v>64</v>
      </c>
      <c r="C40" s="15">
        <v>75</v>
      </c>
      <c r="D40" s="15">
        <v>83</v>
      </c>
      <c r="E40" s="15">
        <v>90</v>
      </c>
      <c r="F40" s="15">
        <v>87</v>
      </c>
      <c r="G40" s="15">
        <v>65</v>
      </c>
    </row>
    <row r="41" spans="1:7" x14ac:dyDescent="0.25">
      <c r="A41" s="2" t="s">
        <v>115</v>
      </c>
      <c r="B41" s="15">
        <v>69</v>
      </c>
      <c r="C41" s="15">
        <v>79</v>
      </c>
      <c r="D41" s="15">
        <v>86</v>
      </c>
      <c r="E41" s="15">
        <v>96</v>
      </c>
      <c r="F41" s="15">
        <v>94</v>
      </c>
      <c r="G41" s="15">
        <v>69</v>
      </c>
    </row>
    <row r="42" spans="1:7" x14ac:dyDescent="0.25">
      <c r="A42" s="2" t="s">
        <v>65</v>
      </c>
      <c r="B42" s="15">
        <v>83</v>
      </c>
      <c r="C42" s="15">
        <v>109</v>
      </c>
      <c r="D42" s="15">
        <v>129</v>
      </c>
      <c r="E42" s="15">
        <v>154</v>
      </c>
      <c r="F42" s="15">
        <v>160</v>
      </c>
      <c r="G42" s="15">
        <v>150</v>
      </c>
    </row>
    <row r="43" spans="1:7" x14ac:dyDescent="0.25">
      <c r="A43" s="2" t="s">
        <v>66</v>
      </c>
      <c r="B43" s="15">
        <v>120</v>
      </c>
      <c r="C43" s="15">
        <v>131</v>
      </c>
      <c r="D43" s="15">
        <v>163</v>
      </c>
      <c r="E43" s="15">
        <v>195</v>
      </c>
      <c r="F43" s="15">
        <v>180</v>
      </c>
      <c r="G43" s="15">
        <v>124</v>
      </c>
    </row>
    <row r="44" spans="1:7" x14ac:dyDescent="0.25">
      <c r="A44" s="2" t="s">
        <v>116</v>
      </c>
      <c r="B44" s="15">
        <v>100</v>
      </c>
      <c r="C44" s="15">
        <v>113</v>
      </c>
      <c r="D44" s="15">
        <v>121</v>
      </c>
      <c r="E44" s="15">
        <v>135</v>
      </c>
      <c r="F44" s="15">
        <v>135</v>
      </c>
      <c r="G44" s="15">
        <v>93</v>
      </c>
    </row>
    <row r="45" spans="1:7" x14ac:dyDescent="0.25">
      <c r="A45" s="2" t="s">
        <v>68</v>
      </c>
      <c r="B45" s="15">
        <v>126</v>
      </c>
      <c r="C45" s="15">
        <v>159</v>
      </c>
      <c r="D45" s="15">
        <v>193</v>
      </c>
      <c r="E45" s="15">
        <v>228</v>
      </c>
      <c r="F45" s="15">
        <v>224</v>
      </c>
      <c r="G45" s="15">
        <v>152</v>
      </c>
    </row>
    <row r="46" spans="1:7" x14ac:dyDescent="0.25">
      <c r="A46" s="2" t="s">
        <v>117</v>
      </c>
      <c r="B46" s="15">
        <v>87</v>
      </c>
      <c r="C46" s="15">
        <v>106</v>
      </c>
      <c r="D46" s="15">
        <v>122</v>
      </c>
      <c r="E46" s="15">
        <v>132</v>
      </c>
      <c r="F46" s="15">
        <v>135</v>
      </c>
      <c r="G46" s="15">
        <v>101</v>
      </c>
    </row>
    <row r="47" spans="1:7" x14ac:dyDescent="0.25">
      <c r="A47" s="2" t="s">
        <v>125</v>
      </c>
      <c r="B47" s="15">
        <v>59</v>
      </c>
      <c r="C47" s="15">
        <v>79</v>
      </c>
      <c r="D47" s="15">
        <v>71</v>
      </c>
      <c r="E47" s="15">
        <v>102</v>
      </c>
      <c r="F47" s="15">
        <v>96</v>
      </c>
      <c r="G47" s="15">
        <v>70</v>
      </c>
    </row>
    <row r="48" spans="1:7" x14ac:dyDescent="0.25">
      <c r="A48" s="2" t="s">
        <v>134</v>
      </c>
      <c r="B48" s="15">
        <v>65</v>
      </c>
      <c r="C48" s="15">
        <v>79</v>
      </c>
      <c r="D48" s="15">
        <v>91</v>
      </c>
      <c r="E48" s="15">
        <v>102</v>
      </c>
      <c r="F48" s="15">
        <v>96</v>
      </c>
      <c r="G48" s="15">
        <v>69</v>
      </c>
    </row>
    <row r="49" spans="1:7" x14ac:dyDescent="0.25">
      <c r="A49" s="2" t="s">
        <v>140</v>
      </c>
      <c r="B49" s="15">
        <v>84</v>
      </c>
      <c r="C49" s="15">
        <v>95</v>
      </c>
      <c r="D49" s="15">
        <v>103</v>
      </c>
      <c r="E49" s="15">
        <v>111</v>
      </c>
      <c r="F49" s="15">
        <v>100</v>
      </c>
      <c r="G49" s="15">
        <v>75</v>
      </c>
    </row>
    <row r="50" spans="1:7" x14ac:dyDescent="0.25">
      <c r="A50" s="2" t="s">
        <v>141</v>
      </c>
      <c r="B50" s="15">
        <v>63</v>
      </c>
      <c r="C50" s="15">
        <v>82</v>
      </c>
      <c r="D50" s="15">
        <v>91</v>
      </c>
      <c r="E50" s="15">
        <v>90</v>
      </c>
      <c r="F50" s="15">
        <v>87</v>
      </c>
      <c r="G50" s="15">
        <v>65</v>
      </c>
    </row>
    <row r="51" spans="1:7" x14ac:dyDescent="0.25">
      <c r="A51" s="2" t="s">
        <v>142</v>
      </c>
      <c r="B51" s="15">
        <v>57</v>
      </c>
      <c r="C51" s="15">
        <v>71</v>
      </c>
      <c r="D51" s="15">
        <v>76</v>
      </c>
      <c r="E51" s="15">
        <v>75</v>
      </c>
      <c r="F51" s="15">
        <v>74</v>
      </c>
      <c r="G51" s="15">
        <v>58</v>
      </c>
    </row>
    <row r="52" spans="1:7" x14ac:dyDescent="0.25">
      <c r="A52" s="2" t="s">
        <v>126</v>
      </c>
      <c r="B52" s="15">
        <v>74</v>
      </c>
      <c r="C52" s="15">
        <v>95</v>
      </c>
      <c r="D52" s="15">
        <v>98</v>
      </c>
      <c r="E52" s="15">
        <v>99</v>
      </c>
      <c r="F52" s="15">
        <v>91</v>
      </c>
      <c r="G52" s="15">
        <v>66</v>
      </c>
    </row>
    <row r="53" spans="1:7" x14ac:dyDescent="0.25">
      <c r="A53" s="2" t="s">
        <v>67</v>
      </c>
      <c r="B53" s="15">
        <v>99</v>
      </c>
      <c r="C53" s="15">
        <v>123</v>
      </c>
      <c r="D53" s="15">
        <v>149</v>
      </c>
      <c r="E53" s="15">
        <v>181</v>
      </c>
      <c r="F53" s="15">
        <v>202</v>
      </c>
      <c r="G53" s="15">
        <v>179</v>
      </c>
    </row>
    <row r="54" spans="1:7" x14ac:dyDescent="0.25">
      <c r="A54" s="2" t="s">
        <v>76</v>
      </c>
      <c r="B54" s="15">
        <v>69</v>
      </c>
      <c r="C54" s="15">
        <v>89</v>
      </c>
      <c r="D54" s="15">
        <v>110</v>
      </c>
      <c r="E54" s="15">
        <v>135</v>
      </c>
      <c r="F54" s="15">
        <v>136</v>
      </c>
      <c r="G54" s="15">
        <v>105</v>
      </c>
    </row>
    <row r="55" spans="1:7" x14ac:dyDescent="0.25">
      <c r="A55" s="2" t="s">
        <v>118</v>
      </c>
      <c r="B55" s="15">
        <v>68</v>
      </c>
      <c r="C55" s="15">
        <v>76</v>
      </c>
      <c r="D55" s="15">
        <v>83</v>
      </c>
      <c r="E55" s="15">
        <v>89</v>
      </c>
      <c r="F55" s="15">
        <v>85</v>
      </c>
      <c r="G55" s="15">
        <v>63</v>
      </c>
    </row>
  </sheetData>
  <sheetProtection password="C6FF" sheet="1" selectLockedCells="1" selectUnlockedCells="1"/>
  <mergeCells count="2">
    <mergeCell ref="B1:G1"/>
    <mergeCell ref="A1:A2"/>
  </mergeCells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M36"/>
  <sheetViews>
    <sheetView tabSelected="1" topLeftCell="A10" zoomScale="80" zoomScaleNormal="80" workbookViewId="0">
      <selection activeCell="C7" sqref="C7:F7"/>
    </sheetView>
  </sheetViews>
  <sheetFormatPr baseColWidth="10" defaultRowHeight="13.2" x14ac:dyDescent="0.25"/>
  <cols>
    <col min="1" max="1" width="34.33203125" customWidth="1"/>
    <col min="2" max="13" width="12.6640625" customWidth="1"/>
  </cols>
  <sheetData>
    <row r="1" spans="1:13" ht="30" customHeight="1" thickBot="1" x14ac:dyDescent="0.3">
      <c r="A1" s="83" t="s">
        <v>12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ht="18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</row>
    <row r="3" spans="1:13" ht="18" customHeight="1" x14ac:dyDescent="0.25">
      <c r="A3" s="51" t="s">
        <v>59</v>
      </c>
      <c r="B3" s="30"/>
      <c r="C3" s="72" t="s">
        <v>72</v>
      </c>
      <c r="D3" s="73"/>
      <c r="E3" s="73"/>
      <c r="F3" s="74"/>
      <c r="G3" s="30"/>
      <c r="H3" s="30"/>
      <c r="I3" s="30"/>
      <c r="J3" s="30"/>
      <c r="K3" s="30"/>
      <c r="L3" s="30"/>
      <c r="M3" s="31"/>
    </row>
    <row r="4" spans="1:13" ht="18" customHeight="1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1"/>
    </row>
    <row r="5" spans="1:13" ht="18" customHeight="1" x14ac:dyDescent="0.25">
      <c r="A5" s="51" t="s">
        <v>13</v>
      </c>
      <c r="B5" s="32"/>
      <c r="C5" s="89"/>
      <c r="D5" s="90"/>
      <c r="E5" s="90"/>
      <c r="F5" s="91"/>
      <c r="G5" s="32"/>
      <c r="H5" s="86" t="s">
        <v>14</v>
      </c>
      <c r="I5" s="87"/>
      <c r="J5" s="88"/>
      <c r="K5" s="53"/>
      <c r="L5" s="54"/>
      <c r="M5" s="31"/>
    </row>
    <row r="6" spans="1:13" ht="18" customHeight="1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</row>
    <row r="7" spans="1:13" ht="18" customHeight="1" x14ac:dyDescent="0.25">
      <c r="A7" s="51" t="s">
        <v>18</v>
      </c>
      <c r="B7" s="30"/>
      <c r="C7" s="92" t="s">
        <v>77</v>
      </c>
      <c r="D7" s="73"/>
      <c r="E7" s="73"/>
      <c r="F7" s="74"/>
      <c r="G7" s="30"/>
      <c r="H7" s="75" t="s">
        <v>19</v>
      </c>
      <c r="I7" s="76"/>
      <c r="J7" s="77"/>
      <c r="K7" s="30"/>
      <c r="L7" s="33">
        <f>VLOOKUP(C7,'Nature des végétaux'!A2:B20,2,0)</f>
        <v>0.4</v>
      </c>
      <c r="M7" s="31"/>
    </row>
    <row r="8" spans="1:13" ht="18" customHeight="1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1:13" ht="18" customHeight="1" x14ac:dyDescent="0.25">
      <c r="A9" s="52" t="s">
        <v>34</v>
      </c>
      <c r="B9" s="32"/>
      <c r="C9" s="92" t="s">
        <v>32</v>
      </c>
      <c r="D9" s="73"/>
      <c r="E9" s="73"/>
      <c r="F9" s="74"/>
      <c r="G9" s="30"/>
      <c r="H9" s="75" t="s">
        <v>15</v>
      </c>
      <c r="I9" s="76"/>
      <c r="J9" s="77"/>
      <c r="K9" s="30"/>
      <c r="L9" s="69" t="s">
        <v>27</v>
      </c>
      <c r="M9" s="31"/>
    </row>
    <row r="10" spans="1:13" ht="18" customHeight="1" x14ac:dyDescent="0.25">
      <c r="A10" s="34"/>
      <c r="B10" s="32"/>
      <c r="C10" s="32"/>
      <c r="D10" s="32"/>
      <c r="E10" s="32"/>
      <c r="F10" s="32"/>
      <c r="G10" s="30"/>
      <c r="H10" s="35"/>
      <c r="I10" s="35"/>
      <c r="J10" s="35"/>
      <c r="K10" s="30"/>
      <c r="L10" s="30"/>
      <c r="M10" s="31"/>
    </row>
    <row r="11" spans="1:13" ht="18" customHeight="1" x14ac:dyDescent="0.25">
      <c r="A11" s="52" t="s">
        <v>17</v>
      </c>
      <c r="B11" s="32"/>
      <c r="C11" s="93">
        <f>VLOOKUP(C9,'Caractéristiques des sols'!A2:B16,2,0)</f>
        <v>100</v>
      </c>
      <c r="D11" s="94"/>
      <c r="E11" s="94"/>
      <c r="F11" s="95"/>
      <c r="G11" s="30"/>
      <c r="H11" s="75" t="s">
        <v>16</v>
      </c>
      <c r="I11" s="76"/>
      <c r="J11" s="77"/>
      <c r="K11" s="30"/>
      <c r="L11" s="33">
        <f>'Caractéristiques des sols'!B25</f>
        <v>19</v>
      </c>
      <c r="M11" s="31"/>
    </row>
    <row r="12" spans="1:13" ht="18" customHeight="1" x14ac:dyDescent="0.25">
      <c r="A12" s="34"/>
      <c r="B12" s="32"/>
      <c r="C12" s="32"/>
      <c r="D12" s="32"/>
      <c r="E12" s="32"/>
      <c r="F12" s="32"/>
      <c r="G12" s="30"/>
      <c r="H12" s="35"/>
      <c r="I12" s="35"/>
      <c r="J12" s="35"/>
      <c r="K12" s="30"/>
      <c r="L12" s="30"/>
      <c r="M12" s="31"/>
    </row>
    <row r="13" spans="1:13" ht="18" customHeight="1" x14ac:dyDescent="0.25">
      <c r="A13" s="52" t="s">
        <v>60</v>
      </c>
      <c r="B13" s="32"/>
      <c r="C13" s="80">
        <f>+C11*0.8</f>
        <v>80</v>
      </c>
      <c r="D13" s="81"/>
      <c r="E13" s="81"/>
      <c r="F13" s="82"/>
      <c r="G13" s="30"/>
      <c r="H13" s="75" t="s">
        <v>25</v>
      </c>
      <c r="I13" s="76"/>
      <c r="J13" s="77"/>
      <c r="K13" s="30"/>
      <c r="L13" s="18">
        <f>C13*L7</f>
        <v>32</v>
      </c>
      <c r="M13" s="31"/>
    </row>
    <row r="14" spans="1:13" ht="18" customHeight="1" x14ac:dyDescent="0.25">
      <c r="A14" s="29"/>
      <c r="B14" s="30"/>
      <c r="C14" s="32"/>
      <c r="D14" s="32"/>
      <c r="E14" s="32"/>
      <c r="F14" s="32"/>
      <c r="G14" s="30"/>
      <c r="H14" s="30"/>
      <c r="I14" s="30"/>
      <c r="J14" s="30"/>
      <c r="K14" s="30"/>
      <c r="L14" s="30"/>
      <c r="M14" s="31"/>
    </row>
    <row r="15" spans="1:13" ht="18" customHeight="1" x14ac:dyDescent="0.25">
      <c r="A15" s="51" t="s">
        <v>49</v>
      </c>
      <c r="B15" s="30"/>
      <c r="C15" s="96">
        <v>14</v>
      </c>
      <c r="D15" s="97"/>
      <c r="E15" s="97"/>
      <c r="F15" s="98"/>
      <c r="G15" s="30"/>
      <c r="H15" s="75" t="s">
        <v>52</v>
      </c>
      <c r="I15" s="78"/>
      <c r="J15" s="79"/>
      <c r="K15" s="30"/>
      <c r="L15" s="50">
        <v>1</v>
      </c>
      <c r="M15" s="31"/>
    </row>
    <row r="16" spans="1:13" ht="18" customHeight="1" thickBot="1" x14ac:dyDescent="0.3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8"/>
    </row>
    <row r="17" spans="1:13" ht="13.8" thickBot="1" x14ac:dyDescent="0.3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</row>
    <row r="18" spans="1:13" s="7" customFormat="1" ht="30" customHeight="1" thickBot="1" x14ac:dyDescent="0.3">
      <c r="A18" s="22" t="s">
        <v>58</v>
      </c>
      <c r="B18" s="23" t="s">
        <v>0</v>
      </c>
      <c r="C18" s="24" t="s">
        <v>1</v>
      </c>
      <c r="D18" s="24" t="s">
        <v>2</v>
      </c>
      <c r="E18" s="24" t="s">
        <v>3</v>
      </c>
      <c r="F18" s="24" t="s">
        <v>4</v>
      </c>
      <c r="G18" s="24" t="s">
        <v>5</v>
      </c>
      <c r="H18" s="24" t="s">
        <v>6</v>
      </c>
      <c r="I18" s="24" t="s">
        <v>7</v>
      </c>
      <c r="J18" s="24" t="s">
        <v>8</v>
      </c>
      <c r="K18" s="24" t="s">
        <v>9</v>
      </c>
      <c r="L18" s="24" t="s">
        <v>10</v>
      </c>
      <c r="M18" s="25" t="s">
        <v>11</v>
      </c>
    </row>
    <row r="19" spans="1:13" ht="18" customHeight="1" x14ac:dyDescent="0.25">
      <c r="A19" s="40"/>
      <c r="B19" s="2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7"/>
    </row>
    <row r="20" spans="1:13" ht="18" customHeight="1" x14ac:dyDescent="0.25">
      <c r="A20" s="41" t="s">
        <v>51</v>
      </c>
      <c r="B20" s="27"/>
      <c r="C20" s="18"/>
      <c r="D20" s="18"/>
      <c r="E20" s="18">
        <f>VLOOKUP(C3,Localisation,2,FALSE)</f>
        <v>73</v>
      </c>
      <c r="F20" s="18">
        <f>VLOOKUP(C3,Localisation,3,FALSE)</f>
        <v>89</v>
      </c>
      <c r="G20" s="18">
        <f>VLOOKUP(C3,Localisation,4,FALSE)</f>
        <v>97</v>
      </c>
      <c r="H20" s="18">
        <f>VLOOKUP(C3,Localisation,5,FALSE)</f>
        <v>106</v>
      </c>
      <c r="I20" s="18">
        <f>VLOOKUP(C3,Localisation,6,FALSE)</f>
        <v>104</v>
      </c>
      <c r="J20" s="18">
        <f>VLOOKUP(C3,Localisation,7,FALSE)</f>
        <v>73</v>
      </c>
      <c r="K20" s="18"/>
      <c r="L20" s="18"/>
      <c r="M20" s="19"/>
    </row>
    <row r="21" spans="1:13" ht="18" customHeight="1" x14ac:dyDescent="0.25">
      <c r="A21" s="42"/>
      <c r="B21" s="2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</row>
    <row r="22" spans="1:13" ht="18" customHeight="1" x14ac:dyDescent="0.25">
      <c r="A22" s="41" t="s">
        <v>50</v>
      </c>
      <c r="B22" s="27"/>
      <c r="C22" s="18"/>
      <c r="D22" s="18"/>
      <c r="E22" s="18">
        <f>E20/30</f>
        <v>2.4333333333333331</v>
      </c>
      <c r="F22" s="18">
        <f>F20/31</f>
        <v>2.870967741935484</v>
      </c>
      <c r="G22" s="18">
        <f>G20/30</f>
        <v>3.2333333333333334</v>
      </c>
      <c r="H22" s="18">
        <f>H20/31</f>
        <v>3.4193548387096775</v>
      </c>
      <c r="I22" s="18">
        <f>I20/31</f>
        <v>3.3548387096774195</v>
      </c>
      <c r="J22" s="18">
        <f>J20/30</f>
        <v>2.4333333333333331</v>
      </c>
      <c r="K22" s="18"/>
      <c r="L22" s="18"/>
      <c r="M22" s="19"/>
    </row>
    <row r="23" spans="1:13" ht="18" customHeight="1" x14ac:dyDescent="0.25">
      <c r="A23" s="42"/>
      <c r="B23" s="2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9"/>
    </row>
    <row r="24" spans="1:13" ht="18" customHeight="1" x14ac:dyDescent="0.25">
      <c r="A24" s="44" t="s">
        <v>143</v>
      </c>
      <c r="B24" s="45"/>
      <c r="C24" s="46"/>
      <c r="D24" s="46"/>
      <c r="E24" s="48">
        <f>ROUNDDOWN(L13/E22,0)</f>
        <v>13</v>
      </c>
      <c r="F24" s="48">
        <f>ROUNDDOWN(L13/F22,0)</f>
        <v>11</v>
      </c>
      <c r="G24" s="48">
        <f>ROUNDDOWN(L13/G22,0)</f>
        <v>9</v>
      </c>
      <c r="H24" s="48">
        <f>ROUNDDOWN(L13/H22,0)</f>
        <v>9</v>
      </c>
      <c r="I24" s="48">
        <f>ROUNDDOWN(L13/I22,0)</f>
        <v>9</v>
      </c>
      <c r="J24" s="48">
        <f>ROUNDDOWN(L13/J22,0)</f>
        <v>13</v>
      </c>
      <c r="K24" s="46"/>
      <c r="L24" s="46"/>
      <c r="M24" s="49"/>
    </row>
    <row r="25" spans="1:13" ht="18" customHeight="1" x14ac:dyDescent="0.25">
      <c r="A25" s="42"/>
      <c r="B25" s="2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9"/>
    </row>
    <row r="26" spans="1:13" ht="18" customHeight="1" x14ac:dyDescent="0.25">
      <c r="A26" s="41" t="s">
        <v>55</v>
      </c>
      <c r="B26" s="27"/>
      <c r="C26" s="18"/>
      <c r="D26" s="18"/>
      <c r="E26" s="18">
        <f t="shared" ref="E26:J26" si="0">E24*E22</f>
        <v>31.633333333333329</v>
      </c>
      <c r="F26" s="18">
        <f t="shared" si="0"/>
        <v>31.580645161290324</v>
      </c>
      <c r="G26" s="18">
        <f t="shared" si="0"/>
        <v>29.1</v>
      </c>
      <c r="H26" s="18">
        <f t="shared" si="0"/>
        <v>30.774193548387096</v>
      </c>
      <c r="I26" s="18">
        <f t="shared" si="0"/>
        <v>30.193548387096776</v>
      </c>
      <c r="J26" s="18">
        <f t="shared" si="0"/>
        <v>31.633333333333329</v>
      </c>
      <c r="K26" s="18"/>
      <c r="L26" s="18"/>
      <c r="M26" s="19"/>
    </row>
    <row r="27" spans="1:13" ht="18" customHeight="1" x14ac:dyDescent="0.25">
      <c r="A27" s="41"/>
      <c r="B27" s="2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</row>
    <row r="28" spans="1:13" ht="18" customHeight="1" x14ac:dyDescent="0.25">
      <c r="A28" s="41" t="s">
        <v>56</v>
      </c>
      <c r="B28" s="27"/>
      <c r="C28" s="18"/>
      <c r="D28" s="18"/>
      <c r="E28" s="18">
        <f>(E26-(E26*L15))+E26</f>
        <v>31.633333333333329</v>
      </c>
      <c r="F28" s="18">
        <f>(F26-(F26*L15))+F26</f>
        <v>31.580645161290324</v>
      </c>
      <c r="G28" s="18">
        <f>(G26-(G26*L15))+G26</f>
        <v>29.1</v>
      </c>
      <c r="H28" s="18">
        <f>(H26-(H26*L15))+H26</f>
        <v>30.774193548387096</v>
      </c>
      <c r="I28" s="18">
        <f>(I26-(I26*L15))+I26</f>
        <v>30.193548387096776</v>
      </c>
      <c r="J28" s="18">
        <f>(J26-(J26*L15))+J26</f>
        <v>31.633333333333329</v>
      </c>
      <c r="K28" s="18"/>
      <c r="L28" s="18"/>
      <c r="M28" s="19"/>
    </row>
    <row r="29" spans="1:13" ht="18" customHeight="1" x14ac:dyDescent="0.25">
      <c r="A29" s="42"/>
      <c r="B29" s="2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9"/>
    </row>
    <row r="30" spans="1:13" ht="18" customHeight="1" x14ac:dyDescent="0.25">
      <c r="A30" s="44" t="s">
        <v>53</v>
      </c>
      <c r="B30" s="45"/>
      <c r="C30" s="46"/>
      <c r="D30" s="46"/>
      <c r="E30" s="46">
        <f>ROUNDUP(C15/L11,0)</f>
        <v>1</v>
      </c>
      <c r="F30" s="46">
        <f>ROUNDUP(C15/L11,0)</f>
        <v>1</v>
      </c>
      <c r="G30" s="46">
        <f>ROUNDUP(C15/L11,0)</f>
        <v>1</v>
      </c>
      <c r="H30" s="46">
        <f>ROUNDUP(C15/L11,0)</f>
        <v>1</v>
      </c>
      <c r="I30" s="46">
        <f>ROUNDUP(C15/L11,0)</f>
        <v>1</v>
      </c>
      <c r="J30" s="46">
        <f>ROUNDUP(C15/L11,0)</f>
        <v>1</v>
      </c>
      <c r="K30" s="46"/>
      <c r="L30" s="46"/>
      <c r="M30" s="49"/>
    </row>
    <row r="31" spans="1:13" ht="18" customHeight="1" x14ac:dyDescent="0.25">
      <c r="A31" s="42"/>
      <c r="B31" s="2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9"/>
    </row>
    <row r="32" spans="1:13" ht="18" customHeight="1" x14ac:dyDescent="0.25">
      <c r="A32" s="41" t="s">
        <v>54</v>
      </c>
      <c r="B32" s="27"/>
      <c r="C32" s="18"/>
      <c r="D32" s="18"/>
      <c r="E32" s="18">
        <f t="shared" ref="E32:J32" si="1">E28/E30</f>
        <v>31.633333333333329</v>
      </c>
      <c r="F32" s="18">
        <f t="shared" si="1"/>
        <v>31.580645161290324</v>
      </c>
      <c r="G32" s="18">
        <f t="shared" si="1"/>
        <v>29.1</v>
      </c>
      <c r="H32" s="18">
        <f t="shared" si="1"/>
        <v>30.774193548387096</v>
      </c>
      <c r="I32" s="18">
        <f t="shared" si="1"/>
        <v>30.193548387096776</v>
      </c>
      <c r="J32" s="18">
        <f t="shared" si="1"/>
        <v>31.633333333333329</v>
      </c>
      <c r="K32" s="18"/>
      <c r="L32" s="18"/>
      <c r="M32" s="19"/>
    </row>
    <row r="33" spans="1:13" ht="18" customHeight="1" x14ac:dyDescent="0.25">
      <c r="A33" s="42"/>
      <c r="B33" s="2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</row>
    <row r="34" spans="1:13" ht="18" customHeight="1" x14ac:dyDescent="0.25">
      <c r="A34" s="44" t="s">
        <v>57</v>
      </c>
      <c r="B34" s="45"/>
      <c r="C34" s="46"/>
      <c r="D34" s="46"/>
      <c r="E34" s="47">
        <f>E32/(C15/60)</f>
        <v>135.57142857142856</v>
      </c>
      <c r="F34" s="48">
        <f>F32/(C15/60)</f>
        <v>135.34562211981566</v>
      </c>
      <c r="G34" s="48">
        <f>G32/(C15/60)</f>
        <v>124.71428571428572</v>
      </c>
      <c r="H34" s="48">
        <f>H32/(C15/60)</f>
        <v>131.88940092165899</v>
      </c>
      <c r="I34" s="48">
        <f>I32/(C15/60)</f>
        <v>129.40092165898619</v>
      </c>
      <c r="J34" s="48">
        <f>J32/(C15/60)</f>
        <v>135.57142857142856</v>
      </c>
      <c r="K34" s="46"/>
      <c r="L34" s="46"/>
      <c r="M34" s="49"/>
    </row>
    <row r="35" spans="1:13" ht="18" customHeight="1" x14ac:dyDescent="0.25">
      <c r="A35" s="42"/>
      <c r="B35" s="2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9"/>
    </row>
    <row r="36" spans="1:13" ht="18" customHeight="1" thickBot="1" x14ac:dyDescent="0.3">
      <c r="A36" s="43"/>
      <c r="B36" s="28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1"/>
    </row>
  </sheetData>
  <sheetProtection password="C6FF" sheet="1" selectLockedCells="1"/>
  <mergeCells count="14">
    <mergeCell ref="C3:F3"/>
    <mergeCell ref="H13:J13"/>
    <mergeCell ref="H15:J15"/>
    <mergeCell ref="C13:F13"/>
    <mergeCell ref="A1:M1"/>
    <mergeCell ref="H5:J5"/>
    <mergeCell ref="C5:F5"/>
    <mergeCell ref="H11:J11"/>
    <mergeCell ref="H7:J7"/>
    <mergeCell ref="C7:F7"/>
    <mergeCell ref="C11:F11"/>
    <mergeCell ref="C9:F9"/>
    <mergeCell ref="H9:J9"/>
    <mergeCell ref="C15:F15"/>
  </mergeCells>
  <phoneticPr fontId="2" type="noConversion"/>
  <dataValidations count="4">
    <dataValidation type="list" allowBlank="1" showInputMessage="1" showErrorMessage="1" sqref="C9:F9">
      <formula1>sols</formula1>
    </dataValidation>
    <dataValidation type="list" allowBlank="1" showInputMessage="1" showErrorMessage="1" sqref="C7:F7">
      <formula1>végétaux</formula1>
    </dataValidation>
    <dataValidation type="list" allowBlank="1" showInputMessage="1" showErrorMessage="1" sqref="L9">
      <formula1>pentes</formula1>
    </dataValidation>
    <dataValidation type="list" allowBlank="1" showInputMessage="1" showErrorMessage="1" sqref="C3:F3">
      <formula1>Villes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9" orientation="landscape" horizontalDpi="300" verticalDpi="300" r:id="rId1"/>
  <headerFooter alignWithMargins="0">
    <oddFooter xml:space="preserve">&amp;RACConsultant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9</vt:i4>
      </vt:variant>
    </vt:vector>
  </HeadingPairs>
  <TitlesOfParts>
    <vt:vector size="13" baseType="lpstr">
      <vt:lpstr>Nature des végétaux</vt:lpstr>
      <vt:lpstr>Caractéristiques des sols</vt:lpstr>
      <vt:lpstr>ETP et localisation</vt:lpstr>
      <vt:lpstr>Durées arrosage</vt:lpstr>
      <vt:lpstr>caracteristiques_des_sols</vt:lpstr>
      <vt:lpstr>Localisation</vt:lpstr>
      <vt:lpstr>Nature_des_végétaux</vt:lpstr>
      <vt:lpstr>pentes</vt:lpstr>
      <vt:lpstr>Profondeur_racines</vt:lpstr>
      <vt:lpstr>sols</vt:lpstr>
      <vt:lpstr>végétaux</vt:lpstr>
      <vt:lpstr>Villes</vt:lpstr>
      <vt:lpstr>'Durées arrosage'!Zone_d_impression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</dc:creator>
  <cp:lastModifiedBy>CAUSSEINS Alain</cp:lastModifiedBy>
  <cp:lastPrinted>2008-02-27T16:29:29Z</cp:lastPrinted>
  <dcterms:created xsi:type="dcterms:W3CDTF">2008-02-07T13:10:02Z</dcterms:created>
  <dcterms:modified xsi:type="dcterms:W3CDTF">2014-09-01T06:24:12Z</dcterms:modified>
</cp:coreProperties>
</file>